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卷闸门" sheetId="1" r:id="rId1"/>
    <sheet name="站点大门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<sst xmlns="http://schemas.openxmlformats.org/spreadsheetml/2006/main" count="308" uniqueCount="90">
  <si>
    <t>南湛高速房建项目卷闸门报价清单</t>
  </si>
  <si>
    <t>报价单位：</t>
  </si>
  <si>
    <t>联系人：</t>
  </si>
  <si>
    <t>联系方式：</t>
  </si>
  <si>
    <t>序号</t>
  </si>
  <si>
    <t>品类名称</t>
  </si>
  <si>
    <t>规格型号</t>
  </si>
  <si>
    <t>材质要求</t>
  </si>
  <si>
    <t>电机要求</t>
  </si>
  <si>
    <t>单位</t>
  </si>
  <si>
    <t>数量</t>
  </si>
  <si>
    <t>单价</t>
  </si>
  <si>
    <t>电机单价</t>
  </si>
  <si>
    <t>金额</t>
  </si>
  <si>
    <t>使用部位</t>
  </si>
  <si>
    <t>备注</t>
  </si>
  <si>
    <t>卷闸门</t>
  </si>
  <si>
    <t>709mm*480mm</t>
  </si>
  <si>
    <t>铝1.2厚，白色烤漆</t>
  </si>
  <si>
    <t>600公斤带储电电瓶</t>
  </si>
  <si>
    <t>㎡</t>
  </si>
  <si>
    <t>那楼服务区</t>
  </si>
  <si>
    <t>338mm*480mm</t>
  </si>
  <si>
    <t>359mm*550mm</t>
  </si>
  <si>
    <t>367mm*550mm</t>
  </si>
  <si>
    <t>489mm*550mm</t>
  </si>
  <si>
    <t>340mm*480mm</t>
  </si>
  <si>
    <t>480mm*550mm</t>
  </si>
  <si>
    <t>375mm*550mm</t>
  </si>
  <si>
    <t>365mm*550mm</t>
  </si>
  <si>
    <t>319mm*450mm</t>
  </si>
  <si>
    <t>手推</t>
  </si>
  <si>
    <t>327mm*450mm</t>
  </si>
  <si>
    <t>那隆服务区</t>
  </si>
  <si>
    <t>356mm*550mm</t>
  </si>
  <si>
    <t>361mm*550mm</t>
  </si>
  <si>
    <t>322mm*440mm</t>
  </si>
  <si>
    <t>344mm*440mm</t>
  </si>
  <si>
    <t>716mm*480mm</t>
  </si>
  <si>
    <t>719mm*480mm</t>
  </si>
  <si>
    <t>333mm*400mm</t>
  </si>
  <si>
    <t>481mm*550mm</t>
  </si>
  <si>
    <t>362mm*550mm</t>
  </si>
  <si>
    <t>718mm*480mm</t>
  </si>
  <si>
    <t>344mm*480mm</t>
  </si>
  <si>
    <t>360mm*360mm</t>
  </si>
  <si>
    <t>那楼地块一</t>
  </si>
  <si>
    <t>358mm*358mm, 356mm*360mm</t>
  </si>
  <si>
    <t>手拉</t>
  </si>
  <si>
    <t>太平收费站</t>
  </si>
  <si>
    <t>2套</t>
  </si>
  <si>
    <t>360mm*356mm，360mm*360mm</t>
  </si>
  <si>
    <t>大成收费站</t>
  </si>
  <si>
    <t>伸缩门</t>
  </si>
  <si>
    <t>850mm*120mm</t>
  </si>
  <si>
    <t>不锈钢0.7*0.6厚</t>
  </si>
  <si>
    <t>无轨电机</t>
  </si>
  <si>
    <t>套</t>
  </si>
  <si>
    <t>那楼收费站</t>
  </si>
  <si>
    <t>品牌：鑫阳智能、盛世祥腾</t>
  </si>
  <si>
    <t>750mm*120mm</t>
  </si>
  <si>
    <t>镇龙收费站</t>
  </si>
  <si>
    <t>555mm*120mm</t>
  </si>
  <si>
    <t>不锈钢1.0厚</t>
  </si>
  <si>
    <t>旧州收费站</t>
  </si>
  <si>
    <t>600mm*120mm</t>
  </si>
  <si>
    <t>武利收费站</t>
  </si>
  <si>
    <t>合计</t>
  </si>
  <si>
    <t>南湛高速房建项目各站点大门报价清单</t>
  </si>
  <si>
    <t>报价单位：兴达卷闸门厂</t>
  </si>
  <si>
    <t>陈海波</t>
  </si>
  <si>
    <t>大铁艺门</t>
  </si>
  <si>
    <t>430mm*250mm</t>
  </si>
  <si>
    <t>主铁2.5厚</t>
  </si>
  <si>
    <t>邕宁收费站</t>
  </si>
  <si>
    <t>识别抬杆门加门禁系统</t>
  </si>
  <si>
    <t>7米，栅栏式，黑灰色烤漆</t>
  </si>
  <si>
    <t>空降闸（双闸）</t>
  </si>
  <si>
    <t>单价含配套水泥墩柱、布线</t>
  </si>
  <si>
    <t>8米*2.35米</t>
  </si>
  <si>
    <t>铁2.5厚</t>
  </si>
  <si>
    <t>小铁艺门</t>
  </si>
  <si>
    <t>1.2米*1.84米</t>
  </si>
  <si>
    <t>7.88米*2.32米</t>
  </si>
  <si>
    <t>6.8米，栅栏式，黑灰色烤漆</t>
  </si>
  <si>
    <t>5.55米</t>
  </si>
  <si>
    <t>18.3米*2.38米
28.35米*2.4米
1米*2.1米</t>
  </si>
  <si>
    <t>3套</t>
  </si>
  <si>
    <t>6米</t>
  </si>
  <si>
    <t>7.5米，栅栏式，黑灰色烤漆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</si>
</sst>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76" fontId="2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NumberFormat="1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abSelected="1" topLeftCell="A13" workbookViewId="0">
      <selection activeCell="G37" sqref="G37"/>
    </sheetView>
  </sheetViews>
  <sheetFormatPr defaultColWidth="9" defaultRowHeight="18.75"/>
  <cols>
    <col min="1" max="1" width="9" style="5"/>
    <col min="2" max="2" width="13" style="6" customWidth="1"/>
    <col min="3" max="3" width="20.625" style="6" customWidth="1"/>
    <col min="4" max="4" width="22" style="2" customWidth="1"/>
    <col min="5" max="5" width="22.375" style="2" customWidth="1"/>
    <col min="6" max="6" width="9" style="2" customWidth="1"/>
    <col min="7" max="7" width="12.875" style="2"/>
    <col min="8" max="8" width="11.75" style="2"/>
    <col min="9" max="9" width="14" style="2" customWidth="1"/>
    <col min="10" max="10" width="19.375" style="7" customWidth="1"/>
    <col min="11" max="11" width="15.875" style="2" customWidth="1"/>
    <col min="12" max="12" width="11" style="2" customWidth="1"/>
    <col min="13" max="13" width="12.125" style="2" customWidth="1"/>
    <col min="14" max="16384" width="9" style="2"/>
  </cols>
  <sheetData>
    <row r="1" s="1" customFormat="1" ht="22.5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20"/>
      <c r="K1" s="8"/>
      <c r="L1" s="8"/>
    </row>
    <row r="2" s="2" customFormat="1" spans="1:10">
      <c r="A2" s="9" t="s">
        <v>1</v>
      </c>
      <c r="B2" s="9"/>
      <c r="C2" s="9"/>
      <c r="D2" s="9"/>
      <c r="G2" s="2" t="s">
        <v>2</v>
      </c>
      <c r="I2" s="2" t="s">
        <v>3</v>
      </c>
      <c r="J2" s="21"/>
    </row>
    <row r="3" s="3" customFormat="1" spans="1:12">
      <c r="A3" s="10" t="s">
        <v>4</v>
      </c>
      <c r="B3" s="11" t="s">
        <v>5</v>
      </c>
      <c r="C3" s="11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22" t="s">
        <v>13</v>
      </c>
      <c r="K3" s="12" t="s">
        <v>14</v>
      </c>
      <c r="L3" s="12" t="s">
        <v>15</v>
      </c>
    </row>
    <row r="4" s="2" customFormat="1" spans="1:12">
      <c r="A4" s="13">
        <v>1</v>
      </c>
      <c r="B4" s="14" t="s">
        <v>16</v>
      </c>
      <c r="C4" s="14" t="s">
        <v>17</v>
      </c>
      <c r="D4" s="15" t="s">
        <v>18</v>
      </c>
      <c r="E4" s="15" t="s">
        <v>19</v>
      </c>
      <c r="F4" s="15" t="s">
        <v>20</v>
      </c>
      <c r="G4" s="15">
        <f>7.09*4.8</f>
        <v>34.032</v>
      </c>
      <c r="H4" s="15"/>
      <c r="I4" s="15"/>
      <c r="J4" s="23">
        <f t="shared" ref="J4:J44" si="0">H4*G4+I4</f>
        <v>0</v>
      </c>
      <c r="K4" s="15" t="s">
        <v>21</v>
      </c>
      <c r="L4" s="15"/>
    </row>
    <row r="5" s="2" customFormat="1" spans="1:12">
      <c r="A5" s="13">
        <v>2</v>
      </c>
      <c r="B5" s="14" t="s">
        <v>16</v>
      </c>
      <c r="C5" s="14" t="s">
        <v>22</v>
      </c>
      <c r="D5" s="15" t="s">
        <v>18</v>
      </c>
      <c r="E5" s="15" t="s">
        <v>19</v>
      </c>
      <c r="F5" s="15" t="s">
        <v>20</v>
      </c>
      <c r="G5" s="15">
        <f>3.38*4.8</f>
        <v>16.224</v>
      </c>
      <c r="H5" s="15"/>
      <c r="I5" s="15"/>
      <c r="J5" s="23">
        <f t="shared" si="0"/>
        <v>0</v>
      </c>
      <c r="K5" s="15" t="s">
        <v>21</v>
      </c>
      <c r="L5" s="15"/>
    </row>
    <row r="6" s="2" customFormat="1" spans="1:12">
      <c r="A6" s="13">
        <v>3</v>
      </c>
      <c r="B6" s="14" t="s">
        <v>16</v>
      </c>
      <c r="C6" s="14" t="s">
        <v>23</v>
      </c>
      <c r="D6" s="15" t="s">
        <v>18</v>
      </c>
      <c r="E6" s="15" t="s">
        <v>19</v>
      </c>
      <c r="F6" s="15" t="s">
        <v>20</v>
      </c>
      <c r="G6" s="15">
        <f>3.59*5.5</f>
        <v>19.745</v>
      </c>
      <c r="H6" s="15"/>
      <c r="I6" s="15"/>
      <c r="J6" s="23">
        <f t="shared" si="0"/>
        <v>0</v>
      </c>
      <c r="K6" s="15" t="s">
        <v>21</v>
      </c>
      <c r="L6" s="15"/>
    </row>
    <row r="7" s="2" customFormat="1" spans="1:12">
      <c r="A7" s="13">
        <v>4</v>
      </c>
      <c r="B7" s="14" t="s">
        <v>16</v>
      </c>
      <c r="C7" s="14" t="s">
        <v>24</v>
      </c>
      <c r="D7" s="15" t="s">
        <v>18</v>
      </c>
      <c r="E7" s="15" t="s">
        <v>19</v>
      </c>
      <c r="F7" s="15" t="s">
        <v>20</v>
      </c>
      <c r="G7" s="15">
        <f>3.67*5.5</f>
        <v>20.185</v>
      </c>
      <c r="H7" s="15"/>
      <c r="I7" s="15"/>
      <c r="J7" s="23">
        <f t="shared" si="0"/>
        <v>0</v>
      </c>
      <c r="K7" s="15" t="s">
        <v>21</v>
      </c>
      <c r="L7" s="15"/>
    </row>
    <row r="8" s="2" customFormat="1" spans="1:12">
      <c r="A8" s="13">
        <v>5</v>
      </c>
      <c r="B8" s="14" t="s">
        <v>16</v>
      </c>
      <c r="C8" s="14" t="s">
        <v>25</v>
      </c>
      <c r="D8" s="15" t="s">
        <v>18</v>
      </c>
      <c r="E8" s="15" t="s">
        <v>19</v>
      </c>
      <c r="F8" s="15" t="s">
        <v>20</v>
      </c>
      <c r="G8" s="15">
        <f>4.89*5.5</f>
        <v>26.895</v>
      </c>
      <c r="H8" s="15"/>
      <c r="I8" s="15"/>
      <c r="J8" s="23">
        <f t="shared" si="0"/>
        <v>0</v>
      </c>
      <c r="K8" s="15" t="s">
        <v>21</v>
      </c>
      <c r="L8" s="15"/>
    </row>
    <row r="9" s="2" customFormat="1" spans="1:12">
      <c r="A9" s="13">
        <v>6</v>
      </c>
      <c r="B9" s="14" t="s">
        <v>16</v>
      </c>
      <c r="C9" s="14" t="s">
        <v>17</v>
      </c>
      <c r="D9" s="15" t="s">
        <v>18</v>
      </c>
      <c r="E9" s="15" t="s">
        <v>19</v>
      </c>
      <c r="F9" s="15" t="s">
        <v>20</v>
      </c>
      <c r="G9" s="15">
        <f>7.09*4.8</f>
        <v>34.032</v>
      </c>
      <c r="H9" s="15"/>
      <c r="I9" s="15"/>
      <c r="J9" s="23">
        <f t="shared" si="0"/>
        <v>0</v>
      </c>
      <c r="K9" s="15" t="s">
        <v>21</v>
      </c>
      <c r="L9" s="15"/>
    </row>
    <row r="10" s="2" customFormat="1" spans="1:12">
      <c r="A10" s="13">
        <v>7</v>
      </c>
      <c r="B10" s="14" t="s">
        <v>16</v>
      </c>
      <c r="C10" s="14" t="s">
        <v>26</v>
      </c>
      <c r="D10" s="15" t="s">
        <v>18</v>
      </c>
      <c r="E10" s="15" t="s">
        <v>19</v>
      </c>
      <c r="F10" s="15" t="s">
        <v>20</v>
      </c>
      <c r="G10" s="15">
        <f>3.4*4.8</f>
        <v>16.32</v>
      </c>
      <c r="H10" s="15"/>
      <c r="I10" s="15"/>
      <c r="J10" s="23">
        <f t="shared" si="0"/>
        <v>0</v>
      </c>
      <c r="K10" s="15" t="s">
        <v>21</v>
      </c>
      <c r="L10" s="15"/>
    </row>
    <row r="11" s="2" customFormat="1" spans="1:12">
      <c r="A11" s="13">
        <v>8</v>
      </c>
      <c r="B11" s="14" t="s">
        <v>16</v>
      </c>
      <c r="C11" s="14" t="s">
        <v>27</v>
      </c>
      <c r="D11" s="15" t="s">
        <v>18</v>
      </c>
      <c r="E11" s="15" t="s">
        <v>19</v>
      </c>
      <c r="F11" s="15" t="s">
        <v>20</v>
      </c>
      <c r="G11" s="15">
        <f>4.8*5.5</f>
        <v>26.4</v>
      </c>
      <c r="H11" s="15"/>
      <c r="I11" s="15"/>
      <c r="J11" s="23">
        <f t="shared" si="0"/>
        <v>0</v>
      </c>
      <c r="K11" s="15" t="s">
        <v>21</v>
      </c>
      <c r="L11" s="15"/>
    </row>
    <row r="12" s="2" customFormat="1" spans="1:12">
      <c r="A12" s="13">
        <v>9</v>
      </c>
      <c r="B12" s="14" t="s">
        <v>16</v>
      </c>
      <c r="C12" s="14" t="s">
        <v>28</v>
      </c>
      <c r="D12" s="15" t="s">
        <v>18</v>
      </c>
      <c r="E12" s="15" t="s">
        <v>19</v>
      </c>
      <c r="F12" s="15" t="s">
        <v>20</v>
      </c>
      <c r="G12" s="15">
        <f>3.75*5.5</f>
        <v>20.625</v>
      </c>
      <c r="H12" s="15"/>
      <c r="I12" s="15"/>
      <c r="J12" s="23">
        <f t="shared" si="0"/>
        <v>0</v>
      </c>
      <c r="K12" s="15" t="s">
        <v>21</v>
      </c>
      <c r="L12" s="15"/>
    </row>
    <row r="13" s="2" customFormat="1" spans="1:12">
      <c r="A13" s="13">
        <v>10</v>
      </c>
      <c r="B13" s="14" t="s">
        <v>16</v>
      </c>
      <c r="C13" s="14" t="s">
        <v>29</v>
      </c>
      <c r="D13" s="15" t="s">
        <v>18</v>
      </c>
      <c r="E13" s="15" t="s">
        <v>19</v>
      </c>
      <c r="F13" s="15" t="s">
        <v>20</v>
      </c>
      <c r="G13" s="15">
        <f>3.65*5.5</f>
        <v>20.075</v>
      </c>
      <c r="H13" s="15"/>
      <c r="I13" s="15"/>
      <c r="J13" s="23">
        <f t="shared" si="0"/>
        <v>0</v>
      </c>
      <c r="K13" s="15" t="s">
        <v>21</v>
      </c>
      <c r="L13" s="15"/>
    </row>
    <row r="14" s="2" customFormat="1" spans="1:12">
      <c r="A14" s="13">
        <v>11</v>
      </c>
      <c r="B14" s="14" t="s">
        <v>16</v>
      </c>
      <c r="C14" s="14" t="s">
        <v>30</v>
      </c>
      <c r="D14" s="15" t="s">
        <v>18</v>
      </c>
      <c r="E14" s="15" t="s">
        <v>31</v>
      </c>
      <c r="F14" s="15" t="s">
        <v>20</v>
      </c>
      <c r="G14" s="15">
        <f>3.19*4.5</f>
        <v>14.355</v>
      </c>
      <c r="H14" s="15"/>
      <c r="I14" s="15"/>
      <c r="J14" s="23">
        <f t="shared" si="0"/>
        <v>0</v>
      </c>
      <c r="K14" s="15" t="s">
        <v>21</v>
      </c>
      <c r="L14" s="15"/>
    </row>
    <row r="15" s="2" customFormat="1" spans="1:12">
      <c r="A15" s="13">
        <v>12</v>
      </c>
      <c r="B15" s="14" t="s">
        <v>16</v>
      </c>
      <c r="C15" s="14" t="s">
        <v>32</v>
      </c>
      <c r="D15" s="15" t="s">
        <v>18</v>
      </c>
      <c r="E15" s="15" t="s">
        <v>31</v>
      </c>
      <c r="F15" s="15" t="s">
        <v>20</v>
      </c>
      <c r="G15" s="15">
        <f>3.27*4.5</f>
        <v>14.715</v>
      </c>
      <c r="H15" s="15"/>
      <c r="I15" s="15"/>
      <c r="J15" s="23">
        <f t="shared" si="0"/>
        <v>0</v>
      </c>
      <c r="K15" s="15" t="s">
        <v>21</v>
      </c>
      <c r="L15" s="15"/>
    </row>
    <row r="16" s="2" customFormat="1" spans="1:12">
      <c r="A16" s="13">
        <v>13</v>
      </c>
      <c r="B16" s="14" t="s">
        <v>16</v>
      </c>
      <c r="C16" s="14" t="s">
        <v>27</v>
      </c>
      <c r="D16" s="15" t="s">
        <v>18</v>
      </c>
      <c r="E16" s="15" t="s">
        <v>19</v>
      </c>
      <c r="F16" s="15" t="s">
        <v>20</v>
      </c>
      <c r="G16" s="15">
        <f>4.8*5.5</f>
        <v>26.4</v>
      </c>
      <c r="H16" s="15"/>
      <c r="I16" s="15"/>
      <c r="J16" s="23">
        <f t="shared" si="0"/>
        <v>0</v>
      </c>
      <c r="K16" s="15" t="s">
        <v>33</v>
      </c>
      <c r="L16" s="15"/>
    </row>
    <row r="17" s="2" customFormat="1" spans="1:12">
      <c r="A17" s="13">
        <v>14</v>
      </c>
      <c r="B17" s="14" t="s">
        <v>16</v>
      </c>
      <c r="C17" s="14" t="s">
        <v>34</v>
      </c>
      <c r="D17" s="15" t="s">
        <v>18</v>
      </c>
      <c r="E17" s="15" t="s">
        <v>19</v>
      </c>
      <c r="F17" s="15" t="s">
        <v>20</v>
      </c>
      <c r="G17" s="15">
        <f>3.56*5.5</f>
        <v>19.58</v>
      </c>
      <c r="H17" s="15"/>
      <c r="I17" s="15"/>
      <c r="J17" s="23">
        <f t="shared" si="0"/>
        <v>0</v>
      </c>
      <c r="K17" s="15" t="s">
        <v>33</v>
      </c>
      <c r="L17" s="15"/>
    </row>
    <row r="18" s="2" customFormat="1" spans="1:12">
      <c r="A18" s="13">
        <v>15</v>
      </c>
      <c r="B18" s="14" t="s">
        <v>16</v>
      </c>
      <c r="C18" s="14" t="s">
        <v>35</v>
      </c>
      <c r="D18" s="15" t="s">
        <v>18</v>
      </c>
      <c r="E18" s="15" t="s">
        <v>19</v>
      </c>
      <c r="F18" s="15" t="s">
        <v>20</v>
      </c>
      <c r="G18" s="15">
        <f>3.61*5.5</f>
        <v>19.855</v>
      </c>
      <c r="H18" s="15"/>
      <c r="I18" s="15"/>
      <c r="J18" s="23">
        <f t="shared" si="0"/>
        <v>0</v>
      </c>
      <c r="K18" s="15" t="s">
        <v>33</v>
      </c>
      <c r="L18" s="15"/>
    </row>
    <row r="19" s="2" customFormat="1" spans="1:12">
      <c r="A19" s="13">
        <v>16</v>
      </c>
      <c r="B19" s="14" t="s">
        <v>16</v>
      </c>
      <c r="C19" s="14" t="s">
        <v>36</v>
      </c>
      <c r="D19" s="15" t="s">
        <v>18</v>
      </c>
      <c r="E19" s="15" t="s">
        <v>19</v>
      </c>
      <c r="F19" s="15" t="s">
        <v>20</v>
      </c>
      <c r="G19" s="15">
        <f>3.22*4.4</f>
        <v>14.168</v>
      </c>
      <c r="H19" s="15"/>
      <c r="I19" s="15"/>
      <c r="J19" s="23">
        <f t="shared" si="0"/>
        <v>0</v>
      </c>
      <c r="K19" s="15" t="s">
        <v>33</v>
      </c>
      <c r="L19" s="15"/>
    </row>
    <row r="20" s="2" customFormat="1" spans="1:12">
      <c r="A20" s="13">
        <v>17</v>
      </c>
      <c r="B20" s="14" t="s">
        <v>16</v>
      </c>
      <c r="C20" s="14" t="s">
        <v>37</v>
      </c>
      <c r="D20" s="15" t="s">
        <v>18</v>
      </c>
      <c r="E20" s="15" t="s">
        <v>19</v>
      </c>
      <c r="F20" s="15" t="s">
        <v>20</v>
      </c>
      <c r="G20" s="15">
        <f>3.44*4.4</f>
        <v>15.136</v>
      </c>
      <c r="H20" s="15"/>
      <c r="I20" s="15"/>
      <c r="J20" s="23">
        <f t="shared" si="0"/>
        <v>0</v>
      </c>
      <c r="K20" s="15" t="s">
        <v>33</v>
      </c>
      <c r="L20" s="15"/>
    </row>
    <row r="21" s="2" customFormat="1" spans="1:12">
      <c r="A21" s="13">
        <v>18</v>
      </c>
      <c r="B21" s="14" t="s">
        <v>16</v>
      </c>
      <c r="C21" s="14" t="s">
        <v>38</v>
      </c>
      <c r="D21" s="15" t="s">
        <v>18</v>
      </c>
      <c r="E21" s="15" t="s">
        <v>19</v>
      </c>
      <c r="F21" s="15" t="s">
        <v>20</v>
      </c>
      <c r="G21" s="15">
        <f>7.16*4.8</f>
        <v>34.368</v>
      </c>
      <c r="H21" s="15"/>
      <c r="I21" s="15"/>
      <c r="J21" s="23">
        <f t="shared" si="0"/>
        <v>0</v>
      </c>
      <c r="K21" s="15" t="s">
        <v>33</v>
      </c>
      <c r="L21" s="15"/>
    </row>
    <row r="22" s="2" customFormat="1" spans="1:12">
      <c r="A22" s="13">
        <v>19</v>
      </c>
      <c r="B22" s="14" t="s">
        <v>16</v>
      </c>
      <c r="C22" s="14" t="s">
        <v>39</v>
      </c>
      <c r="D22" s="15" t="s">
        <v>18</v>
      </c>
      <c r="E22" s="15" t="s">
        <v>19</v>
      </c>
      <c r="F22" s="15" t="s">
        <v>20</v>
      </c>
      <c r="G22" s="15">
        <f>7.19*4.8</f>
        <v>34.512</v>
      </c>
      <c r="H22" s="15"/>
      <c r="I22" s="15"/>
      <c r="J22" s="23">
        <f t="shared" si="0"/>
        <v>0</v>
      </c>
      <c r="K22" s="15" t="s">
        <v>33</v>
      </c>
      <c r="L22" s="15"/>
    </row>
    <row r="23" s="2" customFormat="1" spans="1:12">
      <c r="A23" s="13">
        <v>20</v>
      </c>
      <c r="B23" s="14" t="s">
        <v>16</v>
      </c>
      <c r="C23" s="14" t="s">
        <v>40</v>
      </c>
      <c r="D23" s="15" t="s">
        <v>18</v>
      </c>
      <c r="E23" s="15" t="s">
        <v>31</v>
      </c>
      <c r="F23" s="15" t="s">
        <v>20</v>
      </c>
      <c r="G23" s="15">
        <f>3.33*4</f>
        <v>13.32</v>
      </c>
      <c r="H23" s="15"/>
      <c r="I23" s="15"/>
      <c r="J23" s="23">
        <f t="shared" si="0"/>
        <v>0</v>
      </c>
      <c r="K23" s="15" t="s">
        <v>33</v>
      </c>
      <c r="L23" s="15"/>
    </row>
    <row r="24" s="2" customFormat="1" spans="1:12">
      <c r="A24" s="13">
        <v>21</v>
      </c>
      <c r="B24" s="14" t="s">
        <v>16</v>
      </c>
      <c r="C24" s="14" t="s">
        <v>41</v>
      </c>
      <c r="D24" s="15" t="s">
        <v>18</v>
      </c>
      <c r="E24" s="15" t="s">
        <v>19</v>
      </c>
      <c r="F24" s="15" t="s">
        <v>20</v>
      </c>
      <c r="G24" s="15">
        <f>4.81*5.5</f>
        <v>26.455</v>
      </c>
      <c r="H24" s="15"/>
      <c r="I24" s="15"/>
      <c r="J24" s="23">
        <f t="shared" si="0"/>
        <v>0</v>
      </c>
      <c r="K24" s="15" t="s">
        <v>33</v>
      </c>
      <c r="L24" s="15"/>
    </row>
    <row r="25" s="2" customFormat="1" spans="1:12">
      <c r="A25" s="13">
        <v>22</v>
      </c>
      <c r="B25" s="14" t="s">
        <v>16</v>
      </c>
      <c r="C25" s="14" t="s">
        <v>42</v>
      </c>
      <c r="D25" s="15" t="s">
        <v>18</v>
      </c>
      <c r="E25" s="15" t="s">
        <v>19</v>
      </c>
      <c r="F25" s="15" t="s">
        <v>20</v>
      </c>
      <c r="G25" s="15">
        <f>3.62*5.5</f>
        <v>19.91</v>
      </c>
      <c r="H25" s="15"/>
      <c r="I25" s="15"/>
      <c r="J25" s="23">
        <f t="shared" si="0"/>
        <v>0</v>
      </c>
      <c r="K25" s="15" t="s">
        <v>33</v>
      </c>
      <c r="L25" s="15"/>
    </row>
    <row r="26" s="2" customFormat="1" spans="1:12">
      <c r="A26" s="13">
        <v>23</v>
      </c>
      <c r="B26" s="14" t="s">
        <v>16</v>
      </c>
      <c r="C26" s="14" t="s">
        <v>42</v>
      </c>
      <c r="D26" s="15" t="s">
        <v>18</v>
      </c>
      <c r="E26" s="15" t="s">
        <v>19</v>
      </c>
      <c r="F26" s="15" t="s">
        <v>20</v>
      </c>
      <c r="G26" s="15">
        <f>3.62*5.5</f>
        <v>19.91</v>
      </c>
      <c r="H26" s="15"/>
      <c r="I26" s="15"/>
      <c r="J26" s="23">
        <f t="shared" si="0"/>
        <v>0</v>
      </c>
      <c r="K26" s="15" t="s">
        <v>33</v>
      </c>
      <c r="L26" s="15"/>
    </row>
    <row r="27" s="2" customFormat="1" spans="1:12">
      <c r="A27" s="13">
        <v>24</v>
      </c>
      <c r="B27" s="14" t="s">
        <v>16</v>
      </c>
      <c r="C27" s="14" t="s">
        <v>43</v>
      </c>
      <c r="D27" s="15" t="s">
        <v>18</v>
      </c>
      <c r="E27" s="15" t="s">
        <v>19</v>
      </c>
      <c r="F27" s="15" t="s">
        <v>20</v>
      </c>
      <c r="G27" s="15">
        <f>7.18*4.8</f>
        <v>34.464</v>
      </c>
      <c r="H27" s="15"/>
      <c r="I27" s="15"/>
      <c r="J27" s="23">
        <f t="shared" si="0"/>
        <v>0</v>
      </c>
      <c r="K27" s="15" t="s">
        <v>33</v>
      </c>
      <c r="L27" s="15"/>
    </row>
    <row r="28" s="2" customFormat="1" spans="1:12">
      <c r="A28" s="13">
        <v>25</v>
      </c>
      <c r="B28" s="14" t="s">
        <v>16</v>
      </c>
      <c r="C28" s="14" t="s">
        <v>38</v>
      </c>
      <c r="D28" s="15" t="s">
        <v>18</v>
      </c>
      <c r="E28" s="15" t="s">
        <v>19</v>
      </c>
      <c r="F28" s="15" t="s">
        <v>20</v>
      </c>
      <c r="G28" s="15">
        <f>7.16*4.8</f>
        <v>34.368</v>
      </c>
      <c r="H28" s="15"/>
      <c r="I28" s="15"/>
      <c r="J28" s="23">
        <f t="shared" si="0"/>
        <v>0</v>
      </c>
      <c r="K28" s="15" t="s">
        <v>33</v>
      </c>
      <c r="L28" s="15"/>
    </row>
    <row r="29" s="2" customFormat="1" spans="1:12">
      <c r="A29" s="13">
        <v>26</v>
      </c>
      <c r="B29" s="14" t="s">
        <v>16</v>
      </c>
      <c r="C29" s="14" t="s">
        <v>44</v>
      </c>
      <c r="D29" s="15" t="s">
        <v>18</v>
      </c>
      <c r="E29" s="15" t="s">
        <v>19</v>
      </c>
      <c r="F29" s="15" t="s">
        <v>20</v>
      </c>
      <c r="G29" s="15">
        <f>3.44*4.8</f>
        <v>16.512</v>
      </c>
      <c r="H29" s="15"/>
      <c r="I29" s="15"/>
      <c r="J29" s="23">
        <f t="shared" si="0"/>
        <v>0</v>
      </c>
      <c r="K29" s="15" t="s">
        <v>33</v>
      </c>
      <c r="L29" s="15"/>
    </row>
    <row r="30" s="2" customFormat="1" spans="1:12">
      <c r="A30" s="13">
        <v>27</v>
      </c>
      <c r="B30" s="14" t="s">
        <v>16</v>
      </c>
      <c r="C30" s="14" t="s">
        <v>45</v>
      </c>
      <c r="D30" s="15" t="s">
        <v>18</v>
      </c>
      <c r="E30" s="15" t="s">
        <v>31</v>
      </c>
      <c r="F30" s="15" t="s">
        <v>20</v>
      </c>
      <c r="G30" s="15">
        <f>3.6*3.6</f>
        <v>12.96</v>
      </c>
      <c r="H30" s="15"/>
      <c r="I30" s="15"/>
      <c r="J30" s="23">
        <f t="shared" si="0"/>
        <v>0</v>
      </c>
      <c r="K30" s="15" t="s">
        <v>46</v>
      </c>
      <c r="L30" s="15"/>
    </row>
    <row r="31" s="2" customFormat="1" ht="37.5" spans="1:12">
      <c r="A31" s="13">
        <v>28</v>
      </c>
      <c r="B31" s="14" t="s">
        <v>16</v>
      </c>
      <c r="C31" s="16" t="s">
        <v>47</v>
      </c>
      <c r="D31" s="15" t="s">
        <v>18</v>
      </c>
      <c r="E31" s="15" t="s">
        <v>48</v>
      </c>
      <c r="F31" s="15" t="s">
        <v>20</v>
      </c>
      <c r="G31" s="15">
        <f>3.58*3.58+3.56*3.6</f>
        <v>25.6324</v>
      </c>
      <c r="H31" s="15"/>
      <c r="I31" s="15"/>
      <c r="J31" s="23">
        <f t="shared" si="0"/>
        <v>0</v>
      </c>
      <c r="K31" s="15" t="s">
        <v>49</v>
      </c>
      <c r="L31" s="15" t="s">
        <v>50</v>
      </c>
    </row>
    <row r="32" s="2" customFormat="1" ht="37.5" spans="1:12">
      <c r="A32" s="13">
        <v>29</v>
      </c>
      <c r="B32" s="14" t="s">
        <v>16</v>
      </c>
      <c r="C32" s="14" t="s">
        <v>51</v>
      </c>
      <c r="D32" s="15" t="s">
        <v>18</v>
      </c>
      <c r="E32" s="15" t="s">
        <v>48</v>
      </c>
      <c r="F32" s="15" t="s">
        <v>20</v>
      </c>
      <c r="G32" s="15">
        <f>3.6*3.56+3.6*3.6</f>
        <v>25.776</v>
      </c>
      <c r="H32" s="15"/>
      <c r="I32" s="15"/>
      <c r="J32" s="23">
        <f t="shared" si="0"/>
        <v>0</v>
      </c>
      <c r="K32" s="15" t="s">
        <v>52</v>
      </c>
      <c r="L32" s="15" t="s">
        <v>50</v>
      </c>
    </row>
    <row r="33" s="4" customFormat="1" ht="23" customHeight="1" spans="1:12">
      <c r="A33" s="13">
        <v>30</v>
      </c>
      <c r="B33" s="26" t="s">
        <v>53</v>
      </c>
      <c r="C33" s="26" t="s">
        <v>54</v>
      </c>
      <c r="D33" s="27" t="s">
        <v>55</v>
      </c>
      <c r="E33" s="27" t="s">
        <v>56</v>
      </c>
      <c r="F33" s="27" t="s">
        <v>57</v>
      </c>
      <c r="G33" s="27">
        <v>1</v>
      </c>
      <c r="H33" s="27"/>
      <c r="I33" s="27"/>
      <c r="J33" s="23">
        <f>H33*G33+I33</f>
        <v>0</v>
      </c>
      <c r="K33" s="27" t="s">
        <v>58</v>
      </c>
      <c r="L33" s="28" t="s">
        <v>59</v>
      </c>
    </row>
    <row r="34" s="4" customFormat="1" ht="23" customHeight="1" spans="1:12">
      <c r="A34" s="13">
        <v>31</v>
      </c>
      <c r="B34" s="26" t="s">
        <v>53</v>
      </c>
      <c r="C34" s="26" t="s">
        <v>60</v>
      </c>
      <c r="D34" s="27" t="s">
        <v>55</v>
      </c>
      <c r="E34" s="27" t="s">
        <v>56</v>
      </c>
      <c r="F34" s="27" t="s">
        <v>57</v>
      </c>
      <c r="G34" s="27">
        <v>1</v>
      </c>
      <c r="H34" s="27"/>
      <c r="I34" s="27"/>
      <c r="J34" s="23">
        <f>H34*G34+I34</f>
        <v>0</v>
      </c>
      <c r="K34" s="27" t="s">
        <v>61</v>
      </c>
      <c r="L34" s="28"/>
    </row>
    <row r="35" s="4" customFormat="1" ht="23" customHeight="1" spans="1:12">
      <c r="A35" s="13">
        <v>32</v>
      </c>
      <c r="B35" s="26" t="s">
        <v>53</v>
      </c>
      <c r="C35" s="26" t="s">
        <v>62</v>
      </c>
      <c r="D35" s="27" t="s">
        <v>63</v>
      </c>
      <c r="E35" s="27" t="s">
        <v>56</v>
      </c>
      <c r="F35" s="27" t="s">
        <v>57</v>
      </c>
      <c r="G35" s="27">
        <v>1</v>
      </c>
      <c r="H35" s="27"/>
      <c r="I35" s="27"/>
      <c r="J35" s="23">
        <f>H35*G35+I35</f>
        <v>0</v>
      </c>
      <c r="K35" s="27" t="s">
        <v>64</v>
      </c>
      <c r="L35" s="28"/>
    </row>
    <row r="36" s="4" customFormat="1" ht="23" customHeight="1" spans="1:12">
      <c r="A36" s="13">
        <v>33</v>
      </c>
      <c r="B36" s="26" t="s">
        <v>53</v>
      </c>
      <c r="C36" s="26" t="s">
        <v>65</v>
      </c>
      <c r="D36" s="27" t="s">
        <v>55</v>
      </c>
      <c r="E36" s="27" t="s">
        <v>56</v>
      </c>
      <c r="F36" s="27" t="s">
        <v>57</v>
      </c>
      <c r="G36" s="27">
        <v>1</v>
      </c>
      <c r="H36" s="27"/>
      <c r="I36" s="27"/>
      <c r="J36" s="23">
        <f>H36*G36+I36</f>
        <v>0</v>
      </c>
      <c r="K36" s="27" t="s">
        <v>66</v>
      </c>
      <c r="L36" s="29"/>
    </row>
    <row r="37" s="4" customFormat="1" ht="23" customHeight="1" spans="1:12">
      <c r="A37" s="10"/>
      <c r="B37" s="17" t="s">
        <v>67</v>
      </c>
      <c r="C37" s="18"/>
      <c r="D37" s="19"/>
      <c r="E37" s="19"/>
      <c r="F37" s="19"/>
      <c r="G37" s="19">
        <f>SUM(G4:G36)</f>
        <v>660.9294</v>
      </c>
      <c r="H37" s="19"/>
      <c r="I37" s="19"/>
      <c r="J37" s="25">
        <f>SUM(J4:J36)</f>
        <v>0</v>
      </c>
      <c r="K37" s="19"/>
      <c r="L37" s="19"/>
    </row>
  </sheetData>
  <mergeCells count="4">
    <mergeCell ref="A1:L1"/>
    <mergeCell ref="A2:D2"/>
    <mergeCell ref="B37:C37"/>
    <mergeCell ref="L33:L3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I13" sqref="I13"/>
    </sheetView>
  </sheetViews>
  <sheetFormatPr defaultColWidth="9" defaultRowHeight="18.75"/>
  <cols>
    <col min="1" max="1" width="9" style="5"/>
    <col min="2" max="2" width="13" style="6" customWidth="1"/>
    <col min="3" max="3" width="20.625" style="6" customWidth="1"/>
    <col min="4" max="4" width="22" style="2" customWidth="1"/>
    <col min="5" max="5" width="22.375" style="2" customWidth="1"/>
    <col min="6" max="6" width="9" style="2" customWidth="1"/>
    <col min="7" max="7" width="12.875" style="2"/>
    <col min="8" max="8" width="11.75" style="2"/>
    <col min="9" max="9" width="14" style="2" customWidth="1"/>
    <col min="10" max="10" width="19.375" style="7" customWidth="1"/>
    <col min="11" max="11" width="15.875" style="2" customWidth="1"/>
    <col min="12" max="12" width="11" style="2" customWidth="1"/>
    <col min="13" max="13" width="12.125" style="2" customWidth="1"/>
    <col min="14" max="16384" width="9" style="2"/>
  </cols>
  <sheetData>
    <row r="1" s="1" customFormat="1" ht="22.5" spans="1:12">
      <c r="A1" s="8" t="s">
        <v>68</v>
      </c>
      <c r="B1" s="8"/>
      <c r="C1" s="8"/>
      <c r="D1" s="8"/>
      <c r="E1" s="8"/>
      <c r="F1" s="8"/>
      <c r="G1" s="8"/>
      <c r="H1" s="8"/>
      <c r="I1" s="8"/>
      <c r="J1" s="20"/>
      <c r="K1" s="8"/>
      <c r="L1" s="8"/>
    </row>
    <row r="2" s="2" customFormat="1" spans="1:10">
      <c r="A2" s="9" t="s">
        <v>69</v>
      </c>
      <c r="B2" s="9"/>
      <c r="C2" s="9"/>
      <c r="D2" s="9"/>
      <c r="G2" s="2" t="s">
        <v>2</v>
      </c>
      <c r="H2" s="2" t="s">
        <v>70</v>
      </c>
      <c r="I2" s="2" t="s">
        <v>3</v>
      </c>
      <c r="J2" s="21">
        <v>19978794700</v>
      </c>
    </row>
    <row r="3" s="3" customFormat="1" spans="1:12">
      <c r="A3" s="10" t="s">
        <v>4</v>
      </c>
      <c r="B3" s="11" t="s">
        <v>5</v>
      </c>
      <c r="C3" s="11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22" t="s">
        <v>13</v>
      </c>
      <c r="K3" s="12" t="s">
        <v>14</v>
      </c>
      <c r="L3" s="12" t="s">
        <v>15</v>
      </c>
    </row>
    <row r="4" s="2" customFormat="1" spans="1:12">
      <c r="A4" s="13">
        <v>1</v>
      </c>
      <c r="B4" s="14" t="s">
        <v>71</v>
      </c>
      <c r="C4" s="14" t="s">
        <v>72</v>
      </c>
      <c r="D4" s="15" t="s">
        <v>73</v>
      </c>
      <c r="E4" s="15"/>
      <c r="F4" s="15" t="s">
        <v>20</v>
      </c>
      <c r="G4" s="15">
        <f>4.3*2.5</f>
        <v>10.75</v>
      </c>
      <c r="H4" s="15">
        <v>650</v>
      </c>
      <c r="I4" s="15">
        <v>0</v>
      </c>
      <c r="J4" s="23">
        <f>H4*G4+I4</f>
        <v>6987.5</v>
      </c>
      <c r="K4" s="15" t="s">
        <v>74</v>
      </c>
      <c r="L4" s="15"/>
    </row>
    <row r="5" s="2" customFormat="1" ht="37.5" spans="1:12">
      <c r="A5" s="13">
        <v>2</v>
      </c>
      <c r="B5" s="14" t="s">
        <v>75</v>
      </c>
      <c r="C5" s="14" t="s">
        <v>76</v>
      </c>
      <c r="D5" s="15" t="s">
        <v>77</v>
      </c>
      <c r="E5" s="15"/>
      <c r="F5" s="15" t="s">
        <v>57</v>
      </c>
      <c r="G5" s="15">
        <v>1</v>
      </c>
      <c r="H5" s="15">
        <v>27000</v>
      </c>
      <c r="I5" s="15">
        <v>0</v>
      </c>
      <c r="J5" s="23">
        <f>H5*G5+I5</f>
        <v>27000</v>
      </c>
      <c r="K5" s="15" t="s">
        <v>46</v>
      </c>
      <c r="L5" s="24" t="s">
        <v>78</v>
      </c>
    </row>
    <row r="6" s="2" customFormat="1" ht="24" spans="1:12">
      <c r="A6" s="13">
        <v>3</v>
      </c>
      <c r="B6" s="14" t="s">
        <v>53</v>
      </c>
      <c r="C6" s="14" t="s">
        <v>54</v>
      </c>
      <c r="D6" s="15" t="s">
        <v>55</v>
      </c>
      <c r="E6" s="15" t="s">
        <v>56</v>
      </c>
      <c r="F6" s="15" t="s">
        <v>57</v>
      </c>
      <c r="G6" s="15">
        <v>1</v>
      </c>
      <c r="H6" s="15">
        <v>18000</v>
      </c>
      <c r="I6" s="15">
        <v>0</v>
      </c>
      <c r="J6" s="23">
        <f t="shared" ref="J6:J17" si="0">H6*G6+I6</f>
        <v>18000</v>
      </c>
      <c r="K6" s="15" t="s">
        <v>58</v>
      </c>
      <c r="L6" s="24" t="s">
        <v>59</v>
      </c>
    </row>
    <row r="7" s="2" customFormat="1" ht="24" spans="1:12">
      <c r="A7" s="13">
        <v>4</v>
      </c>
      <c r="B7" s="14" t="s">
        <v>53</v>
      </c>
      <c r="C7" s="14" t="s">
        <v>60</v>
      </c>
      <c r="D7" s="15" t="s">
        <v>55</v>
      </c>
      <c r="E7" s="15" t="s">
        <v>56</v>
      </c>
      <c r="F7" s="15" t="s">
        <v>57</v>
      </c>
      <c r="G7" s="15">
        <v>1</v>
      </c>
      <c r="H7" s="15">
        <v>18000</v>
      </c>
      <c r="I7" s="15">
        <v>0</v>
      </c>
      <c r="J7" s="23">
        <f t="shared" si="0"/>
        <v>18000</v>
      </c>
      <c r="K7" s="15" t="s">
        <v>61</v>
      </c>
      <c r="L7" s="24" t="s">
        <v>59</v>
      </c>
    </row>
    <row r="8" s="2" customFormat="1" spans="1:12">
      <c r="A8" s="13">
        <v>5</v>
      </c>
      <c r="B8" s="14" t="s">
        <v>71</v>
      </c>
      <c r="C8" s="14" t="s">
        <v>79</v>
      </c>
      <c r="D8" s="15" t="s">
        <v>80</v>
      </c>
      <c r="E8" s="15"/>
      <c r="F8" s="15" t="s">
        <v>20</v>
      </c>
      <c r="G8" s="15">
        <f>8*2.35</f>
        <v>18.8</v>
      </c>
      <c r="H8" s="15">
        <v>650</v>
      </c>
      <c r="I8" s="15">
        <v>0</v>
      </c>
      <c r="J8" s="23">
        <f t="shared" si="0"/>
        <v>12220</v>
      </c>
      <c r="K8" s="15" t="s">
        <v>21</v>
      </c>
      <c r="L8" s="15"/>
    </row>
    <row r="9" s="2" customFormat="1" spans="1:12">
      <c r="A9" s="13">
        <v>6</v>
      </c>
      <c r="B9" s="14" t="s">
        <v>81</v>
      </c>
      <c r="C9" s="14" t="s">
        <v>82</v>
      </c>
      <c r="D9" s="15" t="s">
        <v>80</v>
      </c>
      <c r="E9" s="15"/>
      <c r="F9" s="15" t="s">
        <v>20</v>
      </c>
      <c r="G9" s="15">
        <f>1.2*1.84</f>
        <v>2.208</v>
      </c>
      <c r="H9" s="15">
        <v>650</v>
      </c>
      <c r="I9" s="15">
        <v>0</v>
      </c>
      <c r="J9" s="23">
        <f t="shared" si="0"/>
        <v>1435.2</v>
      </c>
      <c r="K9" s="15" t="s">
        <v>21</v>
      </c>
      <c r="L9" s="15"/>
    </row>
    <row r="10" s="2" customFormat="1" spans="1:12">
      <c r="A10" s="13">
        <v>7</v>
      </c>
      <c r="B10" s="14" t="s">
        <v>71</v>
      </c>
      <c r="C10" s="14" t="s">
        <v>83</v>
      </c>
      <c r="D10" s="15" t="s">
        <v>80</v>
      </c>
      <c r="E10" s="15"/>
      <c r="F10" s="15" t="s">
        <v>20</v>
      </c>
      <c r="G10" s="15">
        <f>7.88*2.32</f>
        <v>18.2816</v>
      </c>
      <c r="H10" s="15">
        <v>650</v>
      </c>
      <c r="I10" s="15">
        <v>0</v>
      </c>
      <c r="J10" s="23">
        <f t="shared" si="0"/>
        <v>11883.04</v>
      </c>
      <c r="K10" s="15" t="s">
        <v>21</v>
      </c>
      <c r="L10" s="15"/>
    </row>
    <row r="11" s="2" customFormat="1" ht="37.5" spans="1:12">
      <c r="A11" s="13">
        <v>8</v>
      </c>
      <c r="B11" s="14" t="s">
        <v>75</v>
      </c>
      <c r="C11" s="14" t="s">
        <v>84</v>
      </c>
      <c r="D11" s="15" t="s">
        <v>77</v>
      </c>
      <c r="E11" s="15"/>
      <c r="F11" s="15" t="s">
        <v>57</v>
      </c>
      <c r="G11" s="15">
        <v>1</v>
      </c>
      <c r="H11" s="15">
        <v>27000</v>
      </c>
      <c r="I11" s="15">
        <v>0</v>
      </c>
      <c r="J11" s="23">
        <f t="shared" si="0"/>
        <v>27000</v>
      </c>
      <c r="K11" s="15" t="s">
        <v>49</v>
      </c>
      <c r="L11" s="24" t="s">
        <v>78</v>
      </c>
    </row>
    <row r="12" s="2" customFormat="1" ht="24" spans="1:12">
      <c r="A12" s="13">
        <v>9</v>
      </c>
      <c r="B12" s="14" t="s">
        <v>53</v>
      </c>
      <c r="C12" s="14" t="s">
        <v>85</v>
      </c>
      <c r="D12" s="15" t="s">
        <v>63</v>
      </c>
      <c r="E12" s="15" t="s">
        <v>56</v>
      </c>
      <c r="F12" s="15" t="s">
        <v>57</v>
      </c>
      <c r="G12" s="15">
        <v>1</v>
      </c>
      <c r="H12" s="15">
        <v>18000</v>
      </c>
      <c r="I12" s="15">
        <v>0</v>
      </c>
      <c r="J12" s="23">
        <f t="shared" si="0"/>
        <v>18000</v>
      </c>
      <c r="K12" s="15" t="s">
        <v>64</v>
      </c>
      <c r="L12" s="24" t="s">
        <v>59</v>
      </c>
    </row>
    <row r="13" s="2" customFormat="1" ht="56.25" spans="1:12">
      <c r="A13" s="13">
        <v>10</v>
      </c>
      <c r="B13" s="14" t="s">
        <v>71</v>
      </c>
      <c r="C13" s="14" t="s">
        <v>86</v>
      </c>
      <c r="D13" s="15" t="s">
        <v>80</v>
      </c>
      <c r="E13" s="15"/>
      <c r="F13" s="15" t="s">
        <v>20</v>
      </c>
      <c r="G13" s="15">
        <f>18.3*2.38+28.35*2.4+1*2.1</f>
        <v>113.694</v>
      </c>
      <c r="H13" s="15">
        <v>650</v>
      </c>
      <c r="I13" s="15">
        <v>0</v>
      </c>
      <c r="J13" s="23">
        <f t="shared" si="0"/>
        <v>73901.1</v>
      </c>
      <c r="K13" s="15" t="s">
        <v>33</v>
      </c>
      <c r="L13" s="15" t="s">
        <v>87</v>
      </c>
    </row>
    <row r="14" s="2" customFormat="1" ht="24" spans="1:12">
      <c r="A14" s="13">
        <v>11</v>
      </c>
      <c r="B14" s="14" t="s">
        <v>53</v>
      </c>
      <c r="C14" s="16" t="s">
        <v>88</v>
      </c>
      <c r="D14" s="15" t="s">
        <v>55</v>
      </c>
      <c r="E14" s="15" t="s">
        <v>56</v>
      </c>
      <c r="F14" s="15" t="s">
        <v>57</v>
      </c>
      <c r="G14" s="15">
        <v>1</v>
      </c>
      <c r="H14" s="15">
        <v>18000</v>
      </c>
      <c r="I14" s="15">
        <v>0</v>
      </c>
      <c r="J14" s="23">
        <f t="shared" si="0"/>
        <v>18000</v>
      </c>
      <c r="K14" s="15" t="s">
        <v>66</v>
      </c>
      <c r="L14" s="24" t="s">
        <v>59</v>
      </c>
    </row>
    <row r="15" s="2" customFormat="1" ht="37.5" spans="1:12">
      <c r="A15" s="13">
        <v>12</v>
      </c>
      <c r="B15" s="14" t="s">
        <v>75</v>
      </c>
      <c r="C15" s="14" t="s">
        <v>89</v>
      </c>
      <c r="D15" s="15" t="s">
        <v>77</v>
      </c>
      <c r="E15" s="15"/>
      <c r="F15" s="15" t="s">
        <v>57</v>
      </c>
      <c r="G15" s="15">
        <v>1</v>
      </c>
      <c r="H15" s="15">
        <v>27000</v>
      </c>
      <c r="I15" s="15">
        <v>0</v>
      </c>
      <c r="J15" s="23">
        <f t="shared" si="0"/>
        <v>27000</v>
      </c>
      <c r="K15" s="15" t="s">
        <v>52</v>
      </c>
      <c r="L15" s="24" t="s">
        <v>78</v>
      </c>
    </row>
    <row r="16" s="4" customFormat="1" ht="23" customHeight="1" spans="1:12">
      <c r="A16" s="10"/>
      <c r="B16" s="17" t="s">
        <v>67</v>
      </c>
      <c r="C16" s="18"/>
      <c r="D16" s="19"/>
      <c r="E16" s="19"/>
      <c r="F16" s="19"/>
      <c r="G16" s="19">
        <f>SUM(G4:G15)</f>
        <v>170.7336</v>
      </c>
      <c r="H16" s="19"/>
      <c r="I16" s="19"/>
      <c r="J16" s="25">
        <f>SUM(J4:J15)</f>
        <v>259426.84</v>
      </c>
      <c r="K16" s="19"/>
      <c r="L16" s="19"/>
    </row>
  </sheetData>
  <mergeCells count="3">
    <mergeCell ref="A1:L1"/>
    <mergeCell ref="A2:D2"/>
    <mergeCell ref="B16:C1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卷闸门</vt:lpstr>
      <vt:lpstr>站点大门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Ayuedexinye</cp:lastModifiedBy>
  <dcterms:created xsi:type="dcterms:W3CDTF">2023-05-12T11:15:00Z</dcterms:created>
  <dcterms:modified xsi:type="dcterms:W3CDTF">2024-01-09T13:31:53Z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7308A70E4DE6465494F188041E5D8BFB_12</vt:lpwstr>
  </property>
  <property fmtid="{D5CDD505-2E9C-101B-9397-08002B2CF9AE}" pid="4" name="KSOReadingLayout">
    <vt:bool>true</vt:bool>
  </property>
</Properties>
</file>